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oma3-my.sharepoint.com/personal/fdigiorgio_os_uniroma3_it/Documents/RdC/Verbali/Verbali19-23/VER22121419/Partecipazioni 2022/Partecipazioni2022 x MEF-CortedeiConti/"/>
    </mc:Choice>
  </mc:AlternateContent>
  <xr:revisionPtr revIDLastSave="29" documentId="8_{190153B9-51B1-4D95-951B-2DFA6EF1F0BD}" xr6:coauthVersionLast="36" xr6:coauthVersionMax="36" xr10:uidLastSave="{192DFA27-9C87-438F-8CA3-3CC1A6530BD9}"/>
  <bookViews>
    <workbookView xWindow="0" yWindow="0" windowWidth="23040" windowHeight="7920" xr2:uid="{76EE521C-BEEA-4B25-B7E7-FC6EDFAC7AE9}"/>
  </bookViews>
  <sheets>
    <sheet name="2021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I7" i="3" l="1"/>
  <c r="H20" i="3" l="1"/>
  <c r="H26" i="3" l="1"/>
  <c r="J31" i="3" l="1"/>
  <c r="I28" i="3"/>
  <c r="G26" i="3"/>
  <c r="I26" i="3" s="1"/>
  <c r="J26" i="3" s="1"/>
  <c r="I25" i="3"/>
  <c r="G25" i="3"/>
  <c r="J24" i="3"/>
  <c r="I23" i="3"/>
  <c r="G23" i="3"/>
  <c r="I22" i="3"/>
  <c r="G22" i="3"/>
  <c r="I21" i="3"/>
  <c r="G20" i="3"/>
  <c r="I19" i="3"/>
  <c r="G19" i="3"/>
  <c r="G18" i="3"/>
  <c r="I18" i="3" s="1"/>
  <c r="I14" i="3"/>
  <c r="I12" i="3"/>
  <c r="G12" i="3"/>
  <c r="G11" i="3"/>
  <c r="I8" i="3"/>
  <c r="J21" i="3" l="1"/>
  <c r="J8" i="3"/>
  <c r="J23" i="3"/>
  <c r="J22" i="3"/>
</calcChain>
</file>

<file path=xl/sharedStrings.xml><?xml version="1.0" encoding="utf-8"?>
<sst xmlns="http://schemas.openxmlformats.org/spreadsheetml/2006/main" count="144" uniqueCount="92">
  <si>
    <t>UNIVERSITA' DEGLI STUDI ROMA TRE</t>
  </si>
  <si>
    <t>N.</t>
  </si>
  <si>
    <t>Ente / Società</t>
  </si>
  <si>
    <t>C.F. / P.I.</t>
  </si>
  <si>
    <t>Tipologia</t>
  </si>
  <si>
    <t>tipo contabilità</t>
  </si>
  <si>
    <t>Partecipazione patrimoniale dell'università</t>
  </si>
  <si>
    <t>%
capitale
posseduta</t>
  </si>
  <si>
    <t>Eventuale contributo annuo da parte dell'Università</t>
  </si>
  <si>
    <t>COEP</t>
  </si>
  <si>
    <t>CINECA CONSORZIO INTERUNIVERSITARIO</t>
  </si>
  <si>
    <t>00317740371</t>
  </si>
  <si>
    <t>Consorzio Interuniversitario</t>
  </si>
  <si>
    <t xml:space="preserve">ALMALAUREA - CONSORZIO INTERUNIVERSITARIO </t>
  </si>
  <si>
    <t>02120391202</t>
  </si>
  <si>
    <t xml:space="preserve">CNISM - CONSORZIO NAZIONALE INTERUNIVERSITARIO PER LE SCIENZE FISICHE DELLA MATERIA </t>
  </si>
  <si>
    <t>COFI</t>
  </si>
  <si>
    <t xml:space="preserve">CNIT - CONSORZIO NAZIONALE INTEUNIVERSITARIO PER LE TELECOMUNICAZIONI  </t>
  </si>
  <si>
    <t xml:space="preserve">ICON - CONSORZIO ITALIAN CULTURA ON THE NET </t>
  </si>
  <si>
    <t>01478280504</t>
  </si>
  <si>
    <t xml:space="preserve">INBB - ISTITUTO NAZIONALE BIOSTRUTTURE E BIOSISTEMI </t>
  </si>
  <si>
    <t>04482271006</t>
  </si>
  <si>
    <t>INSTM - CONSORZIO INTERUNIVERSITARIO NAZIONALE PER LA SCIENZA E TECNOLOGIA DEI MATERIALI</t>
  </si>
  <si>
    <t xml:space="preserve">NITEL - CONSORZIO NAZIONALE INTERUNIVERSITARIO PER I TRASPORTI E LA LOGISTICA </t>
  </si>
  <si>
    <t>01401990997</t>
  </si>
  <si>
    <t>UNIFORMA - CONSORZIO  INTERUNIVERSITARIO CON ATTIVITÁ ESTERNA PER L’AGGIORNAMENTO PROFESSIONALE IN CAMPO GIURIDICO</t>
  </si>
  <si>
    <t>01803930997</t>
  </si>
  <si>
    <t xml:space="preserve">DITNE SCARL - DISTRETTO TECNOLOGICO NAZIONALE SULL'ENERGIA </t>
  </si>
  <si>
    <t>02216850749</t>
  </si>
  <si>
    <t>Società di Capitali
s.c.a r.l.</t>
  </si>
  <si>
    <t xml:space="preserve">MATRIS - CONSORZIO MATERIALI TECNOLOGIE RIVESTIMENTI E INGEGNERIA DELLE SUPERFICI </t>
  </si>
  <si>
    <t>08517961002</t>
  </si>
  <si>
    <t>Consorzio</t>
  </si>
  <si>
    <t>RADIOLABS - CONSORZIO UNIVERSITÁ INDUSTRIA LABORATORI DI RADIOCOMUNICAZIONI</t>
  </si>
  <si>
    <t>06428501008</t>
  </si>
  <si>
    <t>-</t>
  </si>
  <si>
    <t>ULISSE - CONSORZIO TRA UNIVERSITÁ E LABORATORI INDUSTRIALI PER LO SVILUPPO DI SISTEMI ELETTRONICI</t>
  </si>
  <si>
    <t>CRED - CONSORZIO REGIONI DIGITALI</t>
  </si>
  <si>
    <t xml:space="preserve">FONDAZIONE MARUFFI - ROMA TRE </t>
  </si>
  <si>
    <t>Fondazione</t>
  </si>
  <si>
    <t>FONDAZIONE UNIVERSITA' DEGLI STUDI ROMA TRE - Education</t>
  </si>
  <si>
    <t>FONDAZIONE ROMA TRE TEATRO
PALLADIUM</t>
  </si>
  <si>
    <t>FONDAZIONE ITS Roberto Rossellini</t>
  </si>
  <si>
    <t>97616040586</t>
  </si>
  <si>
    <t>Fondazione TICHE - Technological Innovation in Cultural Heritage</t>
  </si>
  <si>
    <t>CINI</t>
  </si>
  <si>
    <t>ELMO</t>
  </si>
  <si>
    <t xml:space="preserve"> </t>
  </si>
  <si>
    <t>CISIA - Consorzio Interuniversitario per i sistemi integrati per accesso</t>
  </si>
  <si>
    <t>Fondazione CASTELLO</t>
  </si>
  <si>
    <t>Rilevazione Enti / Societa' partecipate 2022</t>
  </si>
  <si>
    <t>Riferimento dati: Bilanci 2021</t>
  </si>
  <si>
    <t>Patrimonio Netto
al 31/12/2021</t>
  </si>
  <si>
    <t>Capitale Sociale / Fondo Consortile
al 31/12/2021</t>
  </si>
  <si>
    <t>Risultato Economico (Avanzo/Disavanzo di Amministrazione o Utile/Perdita di Esercizio) al 31/12/2021</t>
  </si>
  <si>
    <t>L'Ateneo al 31/12/2021 possiede le seguenti partecipazioni in Societa' / Consorzi / Fondazioni</t>
  </si>
  <si>
    <t>038860311008</t>
  </si>
  <si>
    <t>TRESEARCH SRL</t>
  </si>
  <si>
    <t>Società di Capitali S.r.l.</t>
  </si>
  <si>
    <t>BIOWARE SRL</t>
  </si>
  <si>
    <t>Durata</t>
  </si>
  <si>
    <t>Sito web</t>
  </si>
  <si>
    <t xml:space="preserve">31/12/2050 - Art. n.1 Statuto consortile </t>
  </si>
  <si>
    <t>https://www.cineca.it/</t>
  </si>
  <si>
    <t>31/12/2030 - Art. n. 6 Statuto consortile</t>
  </si>
  <si>
    <t>https://www.almalaurea.it/</t>
  </si>
  <si>
    <t>Rinnovo decennale 1995 - 2005 -2015- 2025 - Art. n. 15 Statuto consortile</t>
  </si>
  <si>
    <t>https://www.cnit.it/</t>
  </si>
  <si>
    <t xml:space="preserve">21/01/2029 - Art. n. 2 Statuto consortile </t>
  </si>
  <si>
    <t>http://www.italicon.education/</t>
  </si>
  <si>
    <t>http://www.inbb.it/</t>
  </si>
  <si>
    <t>31/12/2050 - Art. n. 15 Statuto Consortile</t>
  </si>
  <si>
    <t>https://www.instm.it/</t>
  </si>
  <si>
    <t>https://www.nitel.it/</t>
  </si>
  <si>
    <t>http://www.uniforma.unige.it/</t>
  </si>
  <si>
    <t xml:space="preserve">31/12/2050 - Art. 2 Statuto consortile </t>
  </si>
  <si>
    <t>https://www.ditne.it/</t>
  </si>
  <si>
    <t>http://eccc.c-s-m.it/layout_html_standard/en/consorzio_matris.html</t>
  </si>
  <si>
    <t>http://www.radiolabs.it/</t>
  </si>
  <si>
    <t>http://consorzioulisse.it/it/</t>
  </si>
  <si>
    <t>http://www.regionidigitali.eu/</t>
  </si>
  <si>
    <t xml:space="preserve">Durata illimitata - Scioglimento e messa in liquidazione ai sensi del Codice Civile </t>
  </si>
  <si>
    <t>https://www.uniroma3.it/ateneo/fondazioni/</t>
  </si>
  <si>
    <t>https://itsrossellini.it</t>
  </si>
  <si>
    <t>https://www.fondazionetiche.it</t>
  </si>
  <si>
    <t>https://www.consorzio-cini.it/index.php/it/</t>
  </si>
  <si>
    <t>31/12/2030 - Art. n. 15 Statuto Consortile</t>
  </si>
  <si>
    <t>https://consorzioelmo.it/</t>
  </si>
  <si>
    <t xml:space="preserve">31/12/2050 - Art. n. 2 Statuto consortile </t>
  </si>
  <si>
    <t>https://www.cisiaonline.it/</t>
  </si>
  <si>
    <t>https://almablend.it</t>
  </si>
  <si>
    <t>in liquidazione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</si>
</sst>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sz val="9"/>
      <color theme="1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i/>
      <sz val="9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i/>
      <sz val="9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Arial Narrow"/>
      <family val="2"/>
    </font>
    <font>
      <b/>
      <sz val="10"/>
      <color rgb="FF0070C0"/>
      <name val="Arial Narrow"/>
      <family val="2"/>
    </font>
    <font>
      <u/>
      <sz val="10"/>
      <color rgb="FF0070C0"/>
      <name val="Arial Narrow"/>
      <family val="2"/>
    </font>
    <font>
      <u/>
      <sz val="10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43" fontId="8" fillId="2" borderId="1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center" vertical="center"/>
    </xf>
    <xf numFmtId="43" fontId="9" fillId="0" borderId="1" xfId="1" applyNumberFormat="1" applyFont="1" applyFill="1" applyBorder="1" applyAlignment="1">
      <alignment vertical="center"/>
    </xf>
    <xf numFmtId="43" fontId="9" fillId="0" borderId="1" xfId="0" applyNumberFormat="1" applyFont="1" applyFill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3" fontId="9" fillId="0" borderId="1" xfId="1" applyNumberFormat="1" applyFont="1" applyFill="1" applyBorder="1" applyAlignment="1">
      <alignment vertical="center" wrapText="1"/>
    </xf>
    <xf numFmtId="43" fontId="9" fillId="0" borderId="1" xfId="1" applyNumberFormat="1" applyFont="1" applyFill="1" applyBorder="1" applyAlignment="1">
      <alignment horizontal="right" vertical="center" wrapText="1"/>
    </xf>
    <xf numFmtId="43" fontId="9" fillId="0" borderId="1" xfId="1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3" fontId="4" fillId="0" borderId="1" xfId="1" applyNumberFormat="1" applyFont="1" applyFill="1" applyBorder="1" applyAlignment="1">
      <alignment vertical="center"/>
    </xf>
    <xf numFmtId="43" fontId="4" fillId="0" borderId="1" xfId="0" applyNumberFormat="1" applyFont="1" applyFill="1" applyBorder="1" applyAlignment="1">
      <alignment horizontal="right" vertical="center"/>
    </xf>
    <xf numFmtId="43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9" fillId="0" borderId="1" xfId="2" applyNumberFormat="1" applyFont="1" applyFill="1" applyBorder="1" applyAlignment="1">
      <alignment horizontal="right" vertical="center"/>
    </xf>
    <xf numFmtId="43" fontId="9" fillId="0" borderId="1" xfId="1" quotePrefix="1" applyNumberFormat="1" applyFont="1" applyFill="1" applyBorder="1" applyAlignment="1">
      <alignment horizontal="right" vertical="center" wrapText="1"/>
    </xf>
    <xf numFmtId="43" fontId="4" fillId="0" borderId="1" xfId="1" applyNumberFormat="1" applyFont="1" applyFill="1" applyBorder="1" applyAlignment="1">
      <alignment horizontal="right" vertical="center"/>
    </xf>
    <xf numFmtId="43" fontId="9" fillId="0" borderId="1" xfId="1" quotePrefix="1" applyNumberFormat="1" applyFont="1" applyFill="1" applyBorder="1" applyAlignment="1">
      <alignment horizontal="right" vertical="center"/>
    </xf>
    <xf numFmtId="43" fontId="9" fillId="0" borderId="1" xfId="0" quotePrefix="1" applyNumberFormat="1" applyFont="1" applyFill="1" applyBorder="1" applyAlignment="1">
      <alignment horizontal="right" vertical="center"/>
    </xf>
    <xf numFmtId="43" fontId="9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3" fontId="4" fillId="0" borderId="1" xfId="0" applyNumberFormat="1" applyFont="1" applyFill="1" applyBorder="1" applyAlignment="1">
      <alignment horizontal="center" vertical="center"/>
    </xf>
    <xf numFmtId="43" fontId="17" fillId="0" borderId="1" xfId="0" applyNumberFormat="1" applyFont="1" applyFill="1" applyBorder="1" applyAlignment="1">
      <alignment horizontal="center" vertical="center"/>
    </xf>
    <xf numFmtId="43" fontId="9" fillId="2" borderId="1" xfId="1" applyNumberFormat="1" applyFont="1" applyFill="1" applyBorder="1" applyAlignment="1">
      <alignment horizontal="right" vertical="center"/>
    </xf>
    <xf numFmtId="43" fontId="9" fillId="2" borderId="1" xfId="1" applyNumberFormat="1" applyFont="1" applyFill="1" applyBorder="1" applyAlignment="1">
      <alignment horizontal="justify" vertical="center"/>
    </xf>
    <xf numFmtId="43" fontId="9" fillId="2" borderId="1" xfId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3" fontId="18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distributed"/>
    </xf>
    <xf numFmtId="0" fontId="22" fillId="2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15" fontId="9" fillId="0" borderId="1" xfId="0" applyNumberFormat="1" applyFont="1" applyFill="1" applyBorder="1" applyAlignment="1">
      <alignment horizontal="right" vertical="center"/>
    </xf>
    <xf numFmtId="0" fontId="24" fillId="2" borderId="1" xfId="3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right" vertical="center"/>
    </xf>
    <xf numFmtId="15" fontId="9" fillId="0" borderId="1" xfId="2" applyNumberFormat="1" applyFont="1" applyFill="1" applyBorder="1" applyAlignment="1">
      <alignment horizontal="right" vertical="center"/>
    </xf>
    <xf numFmtId="17" fontId="9" fillId="0" borderId="1" xfId="2" applyNumberFormat="1" applyFont="1" applyFill="1" applyBorder="1" applyAlignment="1">
      <alignment horizontal="right" vertical="center"/>
    </xf>
    <xf numFmtId="0" fontId="24" fillId="2" borderId="1" xfId="3" applyFont="1" applyFill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right" vertical="center"/>
    </xf>
    <xf numFmtId="15" fontId="4" fillId="0" borderId="1" xfId="1" applyNumberFormat="1" applyFont="1" applyFill="1" applyBorder="1" applyAlignment="1">
      <alignment horizontal="right" vertical="center"/>
    </xf>
    <xf numFmtId="49" fontId="24" fillId="2" borderId="1" xfId="3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right" vertical="center"/>
    </xf>
    <xf numFmtId="43" fontId="9" fillId="0" borderId="1" xfId="0" applyNumberFormat="1" applyFont="1" applyFill="1" applyBorder="1" applyAlignment="1">
      <alignment vertical="center" wrapText="1"/>
    </xf>
    <xf numFmtId="0" fontId="24" fillId="0" borderId="1" xfId="3" applyFont="1" applyBorder="1"/>
    <xf numFmtId="43" fontId="22" fillId="0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8" fillId="0" borderId="1" xfId="0" quotePrefix="1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25" fillId="0" borderId="0" xfId="3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fdigiorgio_os_uniroma3_it/Documents/RdC/Verbali/Verbali192021/VER21122232/Partecipazioni2020/Doc%20Partecipate%202021%20censimento/Partecipazioni%20UniRM3%202021%20dat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2014 2015"/>
      <sheetName val="2015"/>
      <sheetName val="2016"/>
      <sheetName val="2017"/>
      <sheetName val="2017 MEF"/>
      <sheetName val="DITNE"/>
      <sheetName val="2018"/>
      <sheetName val="2018 MEF"/>
      <sheetName val="2019"/>
      <sheetName val="2019 MEF"/>
      <sheetName val="2020"/>
      <sheetName val="2020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I8">
            <v>40516.46</v>
          </cell>
        </row>
        <row r="9">
          <cell r="I9">
            <v>3098</v>
          </cell>
        </row>
        <row r="14">
          <cell r="I14">
            <v>5165</v>
          </cell>
        </row>
        <row r="16">
          <cell r="I16">
            <v>5164.57</v>
          </cell>
        </row>
        <row r="23">
          <cell r="I23">
            <v>5164.57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forma.unige.it/" TargetMode="External"/><Relationship Id="rId13" Type="http://schemas.openxmlformats.org/officeDocument/2006/relationships/hyperlink" Target="http://www.regionidigitali.eu/" TargetMode="External"/><Relationship Id="rId18" Type="http://schemas.openxmlformats.org/officeDocument/2006/relationships/hyperlink" Target="https://www.uniroma3.it/ateneo/fondazioni/" TargetMode="External"/><Relationship Id="rId3" Type="http://schemas.openxmlformats.org/officeDocument/2006/relationships/hyperlink" Target="https://www.cnit.it/" TargetMode="External"/><Relationship Id="rId21" Type="http://schemas.openxmlformats.org/officeDocument/2006/relationships/hyperlink" Target="https://almablend.it/" TargetMode="External"/><Relationship Id="rId7" Type="http://schemas.openxmlformats.org/officeDocument/2006/relationships/hyperlink" Target="https://www.nitel.it/" TargetMode="External"/><Relationship Id="rId12" Type="http://schemas.openxmlformats.org/officeDocument/2006/relationships/hyperlink" Target="http://consorzioulisse.it/it/" TargetMode="External"/><Relationship Id="rId17" Type="http://schemas.openxmlformats.org/officeDocument/2006/relationships/hyperlink" Target="https://www.fondazionetiche.it/" TargetMode="External"/><Relationship Id="rId2" Type="http://schemas.openxmlformats.org/officeDocument/2006/relationships/hyperlink" Target="https://www.almalaurea.it/" TargetMode="External"/><Relationship Id="rId16" Type="http://schemas.openxmlformats.org/officeDocument/2006/relationships/hyperlink" Target="https://itsrossellini.it/" TargetMode="External"/><Relationship Id="rId20" Type="http://schemas.openxmlformats.org/officeDocument/2006/relationships/hyperlink" Target="https://www.cisiaonline.it/" TargetMode="External"/><Relationship Id="rId1" Type="http://schemas.openxmlformats.org/officeDocument/2006/relationships/hyperlink" Target="https://www.cineca.it/" TargetMode="External"/><Relationship Id="rId6" Type="http://schemas.openxmlformats.org/officeDocument/2006/relationships/hyperlink" Target="https://www.instm.it/" TargetMode="External"/><Relationship Id="rId11" Type="http://schemas.openxmlformats.org/officeDocument/2006/relationships/hyperlink" Target="http://www.radiolabs.it/" TargetMode="External"/><Relationship Id="rId5" Type="http://schemas.openxmlformats.org/officeDocument/2006/relationships/hyperlink" Target="http://www.inbb.it/" TargetMode="External"/><Relationship Id="rId15" Type="http://schemas.openxmlformats.org/officeDocument/2006/relationships/hyperlink" Target="https://consorzioelmo.it/" TargetMode="External"/><Relationship Id="rId10" Type="http://schemas.openxmlformats.org/officeDocument/2006/relationships/hyperlink" Target="http://eccc.c-s-m.it/layout_html_standard/en/consorzio_matris.html" TargetMode="External"/><Relationship Id="rId19" Type="http://schemas.openxmlformats.org/officeDocument/2006/relationships/hyperlink" Target="https://www.uniroma3.it/ateneo/fondazioni/" TargetMode="External"/><Relationship Id="rId4" Type="http://schemas.openxmlformats.org/officeDocument/2006/relationships/hyperlink" Target="http://www.italicon.education/" TargetMode="External"/><Relationship Id="rId9" Type="http://schemas.openxmlformats.org/officeDocument/2006/relationships/hyperlink" Target="https://www.ditne.it/" TargetMode="External"/><Relationship Id="rId14" Type="http://schemas.openxmlformats.org/officeDocument/2006/relationships/hyperlink" Target="https://www.consorzio-cini.it/index.php/it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383C-E0AF-4FEF-9000-D95872E7B667}">
  <dimension ref="A1:AU43"/>
  <sheetViews>
    <sheetView tabSelected="1" topLeftCell="B1" workbookViewId="0">
      <pane ySplit="6" topLeftCell="A7" activePane="bottomLeft" state="frozen"/>
      <selection activeCell="B1" sqref="B1"/>
      <selection pane="bottomLeft" activeCell="L4" sqref="L4"/>
    </sheetView>
  </sheetViews>
  <sheetFormatPr defaultColWidth="9.109375" defaultRowHeight="13.8" x14ac:dyDescent="0.3"/>
  <cols>
    <col min="1" max="1" width="3.109375" style="20" hidden="1" customWidth="1"/>
    <col min="2" max="2" width="33" style="24" customWidth="1"/>
    <col min="3" max="3" width="11.44140625" style="21" customWidth="1"/>
    <col min="4" max="4" width="13.5546875" style="20" customWidth="1"/>
    <col min="5" max="5" width="7.88671875" style="21" bestFit="1" customWidth="1"/>
    <col min="6" max="6" width="12.5546875" style="20" bestFit="1" customWidth="1"/>
    <col min="7" max="7" width="11.44140625" style="20" customWidth="1"/>
    <col min="8" max="8" width="14.6640625" style="20" customWidth="1"/>
    <col min="9" max="9" width="11.21875" style="20" bestFit="1" customWidth="1"/>
    <col min="10" max="10" width="10.88671875" style="22" bestFit="1" customWidth="1"/>
    <col min="11" max="11" width="10.5546875" style="21" customWidth="1"/>
    <col min="12" max="12" width="29" style="22" bestFit="1" customWidth="1"/>
    <col min="13" max="13" width="48.77734375" style="70" customWidth="1"/>
    <col min="14" max="16384" width="9.109375" style="20"/>
  </cols>
  <sheetData>
    <row r="1" spans="1:47" ht="18" x14ac:dyDescent="0.3">
      <c r="B1" s="1" t="s">
        <v>0</v>
      </c>
      <c r="C1" s="2"/>
      <c r="D1" s="3"/>
      <c r="E1" s="2"/>
    </row>
    <row r="2" spans="1:47" s="23" customFormat="1" ht="16.8" x14ac:dyDescent="0.3">
      <c r="B2" s="89" t="s">
        <v>50</v>
      </c>
      <c r="C2" s="93"/>
      <c r="D2" s="94" t="s">
        <v>51</v>
      </c>
      <c r="E2" s="95"/>
      <c r="F2" s="91"/>
      <c r="H2" s="96"/>
      <c r="J2" s="71"/>
      <c r="K2" s="72"/>
      <c r="L2" s="71"/>
      <c r="M2" s="73"/>
    </row>
    <row r="3" spans="1:47" x14ac:dyDescent="0.3">
      <c r="B3" s="4"/>
      <c r="C3" s="5"/>
      <c r="D3" s="6"/>
      <c r="E3" s="5"/>
    </row>
    <row r="4" spans="1:47" x14ac:dyDescent="0.3">
      <c r="B4" s="7" t="s">
        <v>55</v>
      </c>
      <c r="C4" s="8"/>
      <c r="D4" s="9"/>
      <c r="E4" s="8"/>
    </row>
    <row r="5" spans="1:47" x14ac:dyDescent="0.3">
      <c r="A5" s="6"/>
      <c r="B5" s="4"/>
      <c r="C5" s="5"/>
      <c r="D5" s="6"/>
      <c r="E5" s="5"/>
    </row>
    <row r="6" spans="1:47" s="24" customFormat="1" ht="92.4" x14ac:dyDescent="0.3">
      <c r="A6" s="11" t="s">
        <v>1</v>
      </c>
      <c r="B6" s="12" t="s">
        <v>2</v>
      </c>
      <c r="C6" s="13" t="s">
        <v>3</v>
      </c>
      <c r="D6" s="13" t="s">
        <v>4</v>
      </c>
      <c r="E6" s="13" t="s">
        <v>5</v>
      </c>
      <c r="F6" s="10" t="s">
        <v>52</v>
      </c>
      <c r="G6" s="10" t="s">
        <v>53</v>
      </c>
      <c r="H6" s="13" t="s">
        <v>54</v>
      </c>
      <c r="I6" s="10" t="s">
        <v>6</v>
      </c>
      <c r="J6" s="13" t="s">
        <v>7</v>
      </c>
      <c r="K6" s="14" t="s">
        <v>8</v>
      </c>
      <c r="L6" s="13" t="s">
        <v>60</v>
      </c>
      <c r="M6" s="74" t="s">
        <v>61</v>
      </c>
    </row>
    <row r="7" spans="1:47" s="23" customFormat="1" ht="26.4" x14ac:dyDescent="0.3">
      <c r="A7" s="17">
        <v>3</v>
      </c>
      <c r="B7" s="64" t="s">
        <v>10</v>
      </c>
      <c r="C7" s="25" t="s">
        <v>11</v>
      </c>
      <c r="D7" s="26" t="s">
        <v>12</v>
      </c>
      <c r="E7" s="27" t="s">
        <v>9</v>
      </c>
      <c r="F7" s="28">
        <v>134416045</v>
      </c>
      <c r="G7" s="28">
        <v>3029226</v>
      </c>
      <c r="H7" s="28">
        <v>17932746</v>
      </c>
      <c r="I7" s="28">
        <f>'[1]2019'!I8</f>
        <v>40516.46</v>
      </c>
      <c r="J7" s="29">
        <v>1.7</v>
      </c>
      <c r="K7" s="30"/>
      <c r="L7" s="75" t="s">
        <v>62</v>
      </c>
      <c r="M7" s="76" t="s">
        <v>63</v>
      </c>
    </row>
    <row r="8" spans="1:47" s="23" customFormat="1" ht="26.4" x14ac:dyDescent="0.3">
      <c r="A8" s="17">
        <v>4</v>
      </c>
      <c r="B8" s="64" t="s">
        <v>13</v>
      </c>
      <c r="C8" s="32" t="s">
        <v>14</v>
      </c>
      <c r="D8" s="26" t="s">
        <v>12</v>
      </c>
      <c r="E8" s="33" t="s">
        <v>9</v>
      </c>
      <c r="F8" s="28">
        <v>3252669</v>
      </c>
      <c r="G8" s="28">
        <v>236033</v>
      </c>
      <c r="H8" s="28">
        <v>377913</v>
      </c>
      <c r="I8" s="28">
        <f>'[1]2019'!I9</f>
        <v>3098</v>
      </c>
      <c r="J8" s="29">
        <f t="shared" ref="J8" si="0">I8*100/G8</f>
        <v>1.3125283329026025</v>
      </c>
      <c r="K8" s="30"/>
      <c r="L8" s="29" t="s">
        <v>64</v>
      </c>
      <c r="M8" s="76" t="s">
        <v>65</v>
      </c>
    </row>
    <row r="9" spans="1:47" ht="39.6" x14ac:dyDescent="0.3">
      <c r="A9" s="6">
        <v>5</v>
      </c>
      <c r="B9" s="34" t="s">
        <v>15</v>
      </c>
      <c r="C9" s="32">
        <v>97368190589</v>
      </c>
      <c r="D9" s="26" t="s">
        <v>12</v>
      </c>
      <c r="E9" s="33" t="s">
        <v>16</v>
      </c>
      <c r="F9" s="36">
        <v>127245</v>
      </c>
      <c r="G9" s="36">
        <v>38130</v>
      </c>
      <c r="H9" s="36">
        <v>-1755</v>
      </c>
      <c r="I9" s="36">
        <v>15000</v>
      </c>
      <c r="J9" s="29">
        <v>39.340000000000003</v>
      </c>
      <c r="K9" s="30"/>
      <c r="L9" s="29" t="s">
        <v>91</v>
      </c>
      <c r="M9" s="76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</row>
    <row r="10" spans="1:47" s="23" customFormat="1" ht="39.6" x14ac:dyDescent="0.3">
      <c r="A10" s="17">
        <v>6</v>
      </c>
      <c r="B10" s="34" t="s">
        <v>17</v>
      </c>
      <c r="C10" s="32">
        <v>92067000346</v>
      </c>
      <c r="D10" s="26" t="s">
        <v>12</v>
      </c>
      <c r="E10" s="33" t="s">
        <v>16</v>
      </c>
      <c r="F10" s="35">
        <v>13044861.77</v>
      </c>
      <c r="G10" s="36">
        <v>196253.69</v>
      </c>
      <c r="H10" s="36">
        <f>19032.46+73970</f>
        <v>93002.459999999992</v>
      </c>
      <c r="I10" s="36">
        <v>5164.57</v>
      </c>
      <c r="J10" s="29">
        <v>2.7</v>
      </c>
      <c r="K10" s="30" t="s">
        <v>47</v>
      </c>
      <c r="L10" s="29" t="s">
        <v>66</v>
      </c>
      <c r="M10" s="76" t="s">
        <v>67</v>
      </c>
    </row>
    <row r="11" spans="1:47" s="23" customFormat="1" ht="26.4" x14ac:dyDescent="0.3">
      <c r="A11" s="17">
        <v>9</v>
      </c>
      <c r="B11" s="34" t="s">
        <v>18</v>
      </c>
      <c r="C11" s="32" t="s">
        <v>19</v>
      </c>
      <c r="D11" s="26" t="s">
        <v>12</v>
      </c>
      <c r="E11" s="33" t="s">
        <v>9</v>
      </c>
      <c r="F11" s="36">
        <v>739907.48</v>
      </c>
      <c r="G11" s="36">
        <f>374519.95</f>
        <v>374519.95</v>
      </c>
      <c r="H11" s="37">
        <v>3213.22</v>
      </c>
      <c r="I11" s="36">
        <v>50428.480000000003</v>
      </c>
      <c r="J11" s="29">
        <v>6.85</v>
      </c>
      <c r="K11" s="38">
        <v>5000</v>
      </c>
      <c r="L11" s="75" t="s">
        <v>68</v>
      </c>
      <c r="M11" s="76" t="s">
        <v>69</v>
      </c>
    </row>
    <row r="12" spans="1:47" s="23" customFormat="1" ht="26.4" x14ac:dyDescent="0.3">
      <c r="A12" s="17">
        <v>10</v>
      </c>
      <c r="B12" s="34" t="s">
        <v>20</v>
      </c>
      <c r="C12" s="32" t="s">
        <v>21</v>
      </c>
      <c r="D12" s="26" t="s">
        <v>12</v>
      </c>
      <c r="E12" s="33" t="s">
        <v>9</v>
      </c>
      <c r="F12" s="36">
        <v>478552</v>
      </c>
      <c r="G12" s="36">
        <f>134270</f>
        <v>134270</v>
      </c>
      <c r="H12" s="36">
        <v>985</v>
      </c>
      <c r="I12" s="36">
        <f>'[1]2019'!I14</f>
        <v>5165</v>
      </c>
      <c r="J12" s="29">
        <v>4.17</v>
      </c>
      <c r="K12" s="38"/>
      <c r="L12" s="77">
        <v>45716</v>
      </c>
      <c r="M12" s="76" t="s">
        <v>70</v>
      </c>
    </row>
    <row r="13" spans="1:47" s="23" customFormat="1" ht="39.6" x14ac:dyDescent="0.3">
      <c r="A13" s="17">
        <v>11</v>
      </c>
      <c r="B13" s="34" t="s">
        <v>22</v>
      </c>
      <c r="C13" s="32">
        <v>94040540489</v>
      </c>
      <c r="D13" s="26" t="s">
        <v>12</v>
      </c>
      <c r="E13" s="33" t="s">
        <v>9</v>
      </c>
      <c r="F13" s="36">
        <v>10599163</v>
      </c>
      <c r="G13" s="36">
        <v>362352.91</v>
      </c>
      <c r="H13" s="36">
        <v>2083</v>
      </c>
      <c r="I13" s="36">
        <v>219188.68</v>
      </c>
      <c r="J13" s="47">
        <v>2</v>
      </c>
      <c r="K13" s="38">
        <v>0</v>
      </c>
      <c r="L13" s="78" t="s">
        <v>71</v>
      </c>
      <c r="M13" s="76" t="s">
        <v>72</v>
      </c>
    </row>
    <row r="14" spans="1:47" s="23" customFormat="1" ht="39.6" x14ac:dyDescent="0.3">
      <c r="A14" s="16">
        <v>12</v>
      </c>
      <c r="B14" s="34" t="s">
        <v>23</v>
      </c>
      <c r="C14" s="32" t="s">
        <v>24</v>
      </c>
      <c r="D14" s="26" t="s">
        <v>12</v>
      </c>
      <c r="E14" s="33" t="s">
        <v>9</v>
      </c>
      <c r="F14" s="36">
        <v>161853</v>
      </c>
      <c r="G14" s="48">
        <v>123950</v>
      </c>
      <c r="H14" s="36">
        <v>697</v>
      </c>
      <c r="I14" s="48">
        <f>'[1]2019'!I16</f>
        <v>5164.57</v>
      </c>
      <c r="J14" s="47">
        <v>5.26</v>
      </c>
      <c r="K14" s="38">
        <v>0</v>
      </c>
      <c r="L14" s="79">
        <v>49309</v>
      </c>
      <c r="M14" s="76" t="s">
        <v>73</v>
      </c>
    </row>
    <row r="15" spans="1:47" ht="52.8" x14ac:dyDescent="0.3">
      <c r="A15" s="6">
        <v>13</v>
      </c>
      <c r="B15" s="90" t="s">
        <v>25</v>
      </c>
      <c r="C15" s="39" t="s">
        <v>26</v>
      </c>
      <c r="D15" s="26" t="s">
        <v>12</v>
      </c>
      <c r="E15" s="33" t="s">
        <v>9</v>
      </c>
      <c r="F15" s="36">
        <v>22422</v>
      </c>
      <c r="G15" s="36">
        <v>0</v>
      </c>
      <c r="H15" s="36">
        <v>238</v>
      </c>
      <c r="I15" s="36">
        <v>4975.29</v>
      </c>
      <c r="J15" s="29">
        <v>14.28</v>
      </c>
      <c r="K15" s="38">
        <v>0</v>
      </c>
      <c r="L15" s="75">
        <v>46845</v>
      </c>
      <c r="M15" s="76" t="s">
        <v>74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</row>
    <row r="16" spans="1:47" s="23" customFormat="1" ht="26.4" x14ac:dyDescent="0.3">
      <c r="A16" s="17">
        <v>16</v>
      </c>
      <c r="B16" s="34" t="s">
        <v>27</v>
      </c>
      <c r="C16" s="32" t="s">
        <v>28</v>
      </c>
      <c r="D16" s="42" t="s">
        <v>29</v>
      </c>
      <c r="E16" s="33" t="s">
        <v>9</v>
      </c>
      <c r="F16" s="49">
        <v>558608</v>
      </c>
      <c r="G16" s="49">
        <v>436535</v>
      </c>
      <c r="H16" s="49">
        <v>4300</v>
      </c>
      <c r="I16" s="36">
        <v>11325.62</v>
      </c>
      <c r="J16" s="44">
        <v>2.79</v>
      </c>
      <c r="K16" s="38"/>
      <c r="L16" s="29" t="s">
        <v>75</v>
      </c>
      <c r="M16" s="80" t="s">
        <v>76</v>
      </c>
    </row>
    <row r="17" spans="1:13" s="23" customFormat="1" ht="39.6" x14ac:dyDescent="0.3">
      <c r="A17" s="17">
        <v>18</v>
      </c>
      <c r="B17" s="34" t="s">
        <v>30</v>
      </c>
      <c r="C17" s="32" t="s">
        <v>31</v>
      </c>
      <c r="D17" s="26" t="s">
        <v>32</v>
      </c>
      <c r="E17" s="33" t="s">
        <v>9</v>
      </c>
      <c r="F17" s="50">
        <v>22500</v>
      </c>
      <c r="G17" s="36">
        <v>22500</v>
      </c>
      <c r="H17" s="48">
        <v>0</v>
      </c>
      <c r="I17" s="36">
        <v>4500</v>
      </c>
      <c r="J17" s="51">
        <v>20</v>
      </c>
      <c r="K17" s="38">
        <v>0</v>
      </c>
      <c r="L17" s="81">
        <v>46022</v>
      </c>
      <c r="M17" s="76" t="s">
        <v>77</v>
      </c>
    </row>
    <row r="18" spans="1:13" s="40" customFormat="1" ht="39.6" x14ac:dyDescent="0.3">
      <c r="A18" s="17">
        <v>19</v>
      </c>
      <c r="B18" s="34" t="s">
        <v>33</v>
      </c>
      <c r="C18" s="32" t="s">
        <v>34</v>
      </c>
      <c r="D18" s="26" t="s">
        <v>32</v>
      </c>
      <c r="E18" s="33" t="s">
        <v>9</v>
      </c>
      <c r="F18" s="43">
        <v>405048</v>
      </c>
      <c r="G18" s="43">
        <f>258228</f>
        <v>258228</v>
      </c>
      <c r="H18" s="43">
        <v>144140</v>
      </c>
      <c r="I18" s="43">
        <f>G18*20%</f>
        <v>51645.600000000006</v>
      </c>
      <c r="J18" s="49">
        <v>20</v>
      </c>
      <c r="K18" s="45" t="s">
        <v>35</v>
      </c>
      <c r="L18" s="82">
        <v>47848</v>
      </c>
      <c r="M18" s="76" t="s">
        <v>78</v>
      </c>
    </row>
    <row r="19" spans="1:13" s="23" customFormat="1" ht="39.6" x14ac:dyDescent="0.3">
      <c r="A19" s="17">
        <v>21</v>
      </c>
      <c r="B19" s="34" t="s">
        <v>36</v>
      </c>
      <c r="C19" s="32">
        <v>4264541006</v>
      </c>
      <c r="D19" s="26" t="s">
        <v>32</v>
      </c>
      <c r="E19" s="33" t="s">
        <v>9</v>
      </c>
      <c r="F19" s="36">
        <v>40367</v>
      </c>
      <c r="G19" s="36">
        <f>10329</f>
        <v>10329</v>
      </c>
      <c r="H19" s="36">
        <v>400</v>
      </c>
      <c r="I19" s="36">
        <f>'[1]2019'!I23</f>
        <v>5164.57</v>
      </c>
      <c r="J19" s="29">
        <v>16.670000000000002</v>
      </c>
      <c r="K19" s="38"/>
      <c r="L19" s="77">
        <v>46387</v>
      </c>
      <c r="M19" s="83" t="s">
        <v>79</v>
      </c>
    </row>
    <row r="20" spans="1:13" s="23" customFormat="1" x14ac:dyDescent="0.3">
      <c r="A20" s="17"/>
      <c r="B20" s="64" t="s">
        <v>37</v>
      </c>
      <c r="C20" s="41">
        <v>12963691006</v>
      </c>
      <c r="D20" s="42" t="s">
        <v>32</v>
      </c>
      <c r="E20" s="33" t="s">
        <v>9</v>
      </c>
      <c r="F20" s="43">
        <v>67552</v>
      </c>
      <c r="G20" s="43">
        <f>19500</f>
        <v>19500</v>
      </c>
      <c r="H20" s="43">
        <f>-5543</f>
        <v>-5543</v>
      </c>
      <c r="I20" s="43">
        <v>1300</v>
      </c>
      <c r="J20" s="44">
        <v>6.67</v>
      </c>
      <c r="K20" s="45">
        <v>0</v>
      </c>
      <c r="L20" s="84">
        <v>49132</v>
      </c>
      <c r="M20" s="83" t="s">
        <v>80</v>
      </c>
    </row>
    <row r="21" spans="1:13" s="23" customFormat="1" ht="22.2" customHeight="1" x14ac:dyDescent="0.3">
      <c r="A21" s="17">
        <v>22</v>
      </c>
      <c r="B21" s="64" t="s">
        <v>38</v>
      </c>
      <c r="C21" s="41">
        <v>10211141006</v>
      </c>
      <c r="D21" s="42" t="s">
        <v>39</v>
      </c>
      <c r="E21" s="33" t="s">
        <v>9</v>
      </c>
      <c r="F21" s="36">
        <v>3580967</v>
      </c>
      <c r="G21" s="36">
        <v>3432555</v>
      </c>
      <c r="H21" s="36">
        <v>9579</v>
      </c>
      <c r="I21" s="36">
        <f>3432555</f>
        <v>3432555</v>
      </c>
      <c r="J21" s="52">
        <f t="shared" ref="J21:J31" si="1">I21*100/G21</f>
        <v>100</v>
      </c>
      <c r="K21" s="38">
        <v>200000</v>
      </c>
      <c r="L21" s="85" t="s">
        <v>81</v>
      </c>
      <c r="M21" s="86" t="s">
        <v>82</v>
      </c>
    </row>
    <row r="22" spans="1:13" s="23" customFormat="1" ht="26.4" x14ac:dyDescent="0.3">
      <c r="B22" s="65" t="s">
        <v>40</v>
      </c>
      <c r="C22" s="53">
        <v>97886240585</v>
      </c>
      <c r="D22" s="46" t="s">
        <v>39</v>
      </c>
      <c r="E22" s="33" t="s">
        <v>9</v>
      </c>
      <c r="F22" s="43">
        <v>126023</v>
      </c>
      <c r="G22" s="43">
        <f>50000</f>
        <v>50000</v>
      </c>
      <c r="H22" s="43">
        <v>8896</v>
      </c>
      <c r="I22" s="43">
        <f>50000</f>
        <v>50000</v>
      </c>
      <c r="J22" s="49">
        <f t="shared" si="1"/>
        <v>100</v>
      </c>
      <c r="K22" s="38">
        <v>170000</v>
      </c>
      <c r="L22" s="85" t="s">
        <v>81</v>
      </c>
      <c r="M22" s="86" t="s">
        <v>82</v>
      </c>
    </row>
    <row r="23" spans="1:13" s="23" customFormat="1" ht="26.4" x14ac:dyDescent="0.3">
      <c r="B23" s="65" t="s">
        <v>41</v>
      </c>
      <c r="C23" s="53">
        <v>97886260583</v>
      </c>
      <c r="D23" s="46" t="s">
        <v>39</v>
      </c>
      <c r="E23" s="33" t="s">
        <v>9</v>
      </c>
      <c r="F23" s="43">
        <v>166311</v>
      </c>
      <c r="G23" s="43">
        <f>50000</f>
        <v>50000</v>
      </c>
      <c r="H23" s="43">
        <v>35707</v>
      </c>
      <c r="I23" s="43">
        <f>50000</f>
        <v>50000</v>
      </c>
      <c r="J23" s="49">
        <f t="shared" si="1"/>
        <v>100</v>
      </c>
      <c r="K23" s="45">
        <v>110000</v>
      </c>
      <c r="L23" s="85" t="s">
        <v>81</v>
      </c>
      <c r="M23" s="86" t="s">
        <v>82</v>
      </c>
    </row>
    <row r="24" spans="1:13" s="23" customFormat="1" ht="26.4" x14ac:dyDescent="0.3">
      <c r="B24" s="66" t="s">
        <v>42</v>
      </c>
      <c r="C24" s="60" t="s">
        <v>43</v>
      </c>
      <c r="D24" s="46" t="s">
        <v>39</v>
      </c>
      <c r="E24" s="33" t="s">
        <v>9</v>
      </c>
      <c r="F24" s="43">
        <v>1041324</v>
      </c>
      <c r="G24" s="43">
        <v>288228</v>
      </c>
      <c r="H24" s="43">
        <v>22895</v>
      </c>
      <c r="I24" s="43"/>
      <c r="J24" s="49">
        <f t="shared" si="1"/>
        <v>0</v>
      </c>
      <c r="K24" s="61">
        <v>0</v>
      </c>
      <c r="L24" s="85" t="s">
        <v>81</v>
      </c>
      <c r="M24" s="86" t="s">
        <v>83</v>
      </c>
    </row>
    <row r="25" spans="1:13" s="9" customFormat="1" ht="27.6" x14ac:dyDescent="0.3">
      <c r="B25" s="67" t="s">
        <v>44</v>
      </c>
      <c r="C25" s="15">
        <v>95255950636</v>
      </c>
      <c r="D25" s="18" t="s">
        <v>39</v>
      </c>
      <c r="E25" s="15" t="s">
        <v>9</v>
      </c>
      <c r="F25" s="57">
        <v>624290</v>
      </c>
      <c r="G25" s="58">
        <f>260000</f>
        <v>260000</v>
      </c>
      <c r="H25" s="57">
        <v>72440</v>
      </c>
      <c r="I25" s="28">
        <f>5000</f>
        <v>5000</v>
      </c>
      <c r="J25" s="49">
        <v>1.92</v>
      </c>
      <c r="K25" s="59"/>
      <c r="L25" s="85" t="s">
        <v>81</v>
      </c>
      <c r="M25" s="86" t="s">
        <v>84</v>
      </c>
    </row>
    <row r="26" spans="1:13" s="19" customFormat="1" ht="26.4" x14ac:dyDescent="0.3">
      <c r="A26" s="23"/>
      <c r="B26" s="68" t="s">
        <v>49</v>
      </c>
      <c r="C26" s="53">
        <v>96417390588</v>
      </c>
      <c r="D26" s="54" t="s">
        <v>39</v>
      </c>
      <c r="E26" s="33" t="s">
        <v>9</v>
      </c>
      <c r="F26" s="31">
        <v>393034.08</v>
      </c>
      <c r="G26" s="31">
        <f>410268</f>
        <v>410268</v>
      </c>
      <c r="H26" s="31">
        <f>-3186.96</f>
        <v>-3186.96</v>
      </c>
      <c r="I26" s="55">
        <f>G26</f>
        <v>410268</v>
      </c>
      <c r="J26" s="44">
        <f t="shared" si="1"/>
        <v>100</v>
      </c>
      <c r="K26" s="56"/>
      <c r="L26" s="85" t="s">
        <v>81</v>
      </c>
      <c r="M26" s="87"/>
    </row>
    <row r="27" spans="1:13" s="19" customFormat="1" x14ac:dyDescent="0.3">
      <c r="A27" s="23"/>
      <c r="B27" s="68" t="s">
        <v>45</v>
      </c>
      <c r="C27" s="63" t="s">
        <v>56</v>
      </c>
      <c r="D27" s="26" t="s">
        <v>32</v>
      </c>
      <c r="E27" s="33" t="s">
        <v>9</v>
      </c>
      <c r="F27" s="31">
        <v>920967</v>
      </c>
      <c r="G27" s="31">
        <v>506091</v>
      </c>
      <c r="H27" s="31">
        <v>3931</v>
      </c>
      <c r="I27" s="55">
        <v>10000</v>
      </c>
      <c r="J27" s="44">
        <v>2</v>
      </c>
      <c r="K27" s="55"/>
      <c r="L27" s="84">
        <v>48579</v>
      </c>
      <c r="M27" s="83" t="s">
        <v>85</v>
      </c>
    </row>
    <row r="28" spans="1:13" s="19" customFormat="1" x14ac:dyDescent="0.3">
      <c r="A28" s="23"/>
      <c r="B28" s="68" t="s">
        <v>46</v>
      </c>
      <c r="C28" s="33">
        <v>15281901007</v>
      </c>
      <c r="D28" s="26" t="s">
        <v>32</v>
      </c>
      <c r="E28" s="33" t="s">
        <v>9</v>
      </c>
      <c r="F28" s="31">
        <v>54147</v>
      </c>
      <c r="G28" s="31">
        <v>75000</v>
      </c>
      <c r="H28" s="31">
        <v>-10345</v>
      </c>
      <c r="I28" s="55">
        <f>5000</f>
        <v>5000</v>
      </c>
      <c r="J28" s="44">
        <v>1.52</v>
      </c>
      <c r="K28" s="55"/>
      <c r="L28" s="84" t="s">
        <v>86</v>
      </c>
      <c r="M28" s="76" t="s">
        <v>87</v>
      </c>
    </row>
    <row r="29" spans="1:13" s="19" customFormat="1" ht="26.4" x14ac:dyDescent="0.3">
      <c r="A29" s="23"/>
      <c r="B29" s="68" t="s">
        <v>57</v>
      </c>
      <c r="C29" s="33">
        <v>16273481008</v>
      </c>
      <c r="D29" s="26" t="s">
        <v>58</v>
      </c>
      <c r="E29" s="33" t="s">
        <v>9</v>
      </c>
      <c r="F29" s="31">
        <v>331463</v>
      </c>
      <c r="G29" s="31">
        <v>40000</v>
      </c>
      <c r="H29" s="31">
        <v>162224</v>
      </c>
      <c r="I29" s="55">
        <v>4000</v>
      </c>
      <c r="J29" s="44">
        <v>10</v>
      </c>
      <c r="K29" s="55"/>
      <c r="L29" s="85" t="s">
        <v>81</v>
      </c>
      <c r="M29" s="83"/>
    </row>
    <row r="30" spans="1:13" s="19" customFormat="1" ht="26.4" x14ac:dyDescent="0.3">
      <c r="A30" s="23"/>
      <c r="B30" s="68" t="s">
        <v>59</v>
      </c>
      <c r="C30" s="33">
        <v>14630291004</v>
      </c>
      <c r="D30" s="26" t="s">
        <v>58</v>
      </c>
      <c r="E30" s="33" t="s">
        <v>9</v>
      </c>
      <c r="F30" s="31">
        <v>658859</v>
      </c>
      <c r="G30" s="31">
        <v>125000</v>
      </c>
      <c r="H30" s="31">
        <v>61733</v>
      </c>
      <c r="I30" s="55">
        <v>12500</v>
      </c>
      <c r="J30" s="44">
        <v>10</v>
      </c>
      <c r="K30" s="55"/>
      <c r="L30" s="85" t="s">
        <v>81</v>
      </c>
      <c r="M30" s="92" t="s">
        <v>90</v>
      </c>
    </row>
    <row r="31" spans="1:13" s="19" customFormat="1" ht="27.6" x14ac:dyDescent="0.3">
      <c r="A31" s="23"/>
      <c r="B31" s="69" t="s">
        <v>48</v>
      </c>
      <c r="C31" s="62">
        <v>1951400504</v>
      </c>
      <c r="D31" s="26" t="s">
        <v>32</v>
      </c>
      <c r="E31" s="33" t="s">
        <v>9</v>
      </c>
      <c r="F31" s="31">
        <v>2216253</v>
      </c>
      <c r="G31" s="31">
        <v>345000</v>
      </c>
      <c r="H31" s="31">
        <v>447733</v>
      </c>
      <c r="I31" s="55">
        <v>5000</v>
      </c>
      <c r="J31" s="44">
        <f t="shared" si="1"/>
        <v>1.4492753623188406</v>
      </c>
      <c r="K31" s="55"/>
      <c r="L31" s="44" t="s">
        <v>88</v>
      </c>
      <c r="M31" s="83" t="s">
        <v>89</v>
      </c>
    </row>
    <row r="32" spans="1:13" x14ac:dyDescent="0.3">
      <c r="L32" s="71"/>
      <c r="M32" s="73"/>
    </row>
    <row r="33" spans="12:13" x14ac:dyDescent="0.3">
      <c r="L33" s="71"/>
      <c r="M33" s="73"/>
    </row>
    <row r="34" spans="12:13" x14ac:dyDescent="0.3">
      <c r="L34" s="71"/>
      <c r="M34" s="73"/>
    </row>
    <row r="35" spans="12:13" x14ac:dyDescent="0.3">
      <c r="L35" s="71"/>
      <c r="M35" s="73"/>
    </row>
    <row r="36" spans="12:13" x14ac:dyDescent="0.3">
      <c r="L36" s="71"/>
      <c r="M36" s="73"/>
    </row>
    <row r="37" spans="12:13" x14ac:dyDescent="0.3">
      <c r="L37" s="71"/>
      <c r="M37" s="73"/>
    </row>
    <row r="38" spans="12:13" x14ac:dyDescent="0.3">
      <c r="L38" s="71"/>
      <c r="M38" s="73"/>
    </row>
    <row r="42" spans="12:13" x14ac:dyDescent="0.3">
      <c r="L42" s="88"/>
    </row>
    <row r="43" spans="12:13" x14ac:dyDescent="0.3">
      <c r="L43" s="88"/>
    </row>
  </sheetData>
  <hyperlinks>
    <hyperlink ref="M7" r:id="rId1" xr:uid="{CE2D401B-3813-4E44-8B6F-83BFEEEF189C}"/>
    <hyperlink ref="M8" r:id="rId2" xr:uid="{4ACD5C7D-76F3-4021-A038-4979319531AC}"/>
    <hyperlink ref="M10" r:id="rId3" xr:uid="{90A5B988-403C-4762-ABFC-4F26958483A7}"/>
    <hyperlink ref="M11" r:id="rId4" xr:uid="{69869BC0-DBA8-48AF-B0DE-52E44AEDA949}"/>
    <hyperlink ref="M12" r:id="rId5" xr:uid="{F1C04863-5CA9-469F-B230-C6259A5A844D}"/>
    <hyperlink ref="M13" r:id="rId6" xr:uid="{6087A5BE-9F5B-4337-82D8-EA5C385A7B76}"/>
    <hyperlink ref="M14" r:id="rId7" xr:uid="{F100CC88-8356-445E-BDF5-EA7D03688CF9}"/>
    <hyperlink ref="M15" r:id="rId8" xr:uid="{4B318F83-964C-4E80-8C91-F5F28ED3F1E1}"/>
    <hyperlink ref="M16" r:id="rId9" xr:uid="{9B02E0BD-EF41-49A9-938D-62A0F1718E4C}"/>
    <hyperlink ref="M17" r:id="rId10" xr:uid="{34DCCC96-6959-410F-ABFD-3551F104DCFC}"/>
    <hyperlink ref="M18" r:id="rId11" xr:uid="{A923B37B-4FBB-4BF0-A61B-84F47995B716}"/>
    <hyperlink ref="M19" r:id="rId12" xr:uid="{C5E5D1D9-D516-45B1-81FE-BD9BF6380972}"/>
    <hyperlink ref="M20" r:id="rId13" xr:uid="{88C1D664-8C03-4130-93A6-12E8EE42D5CC}"/>
    <hyperlink ref="M27" r:id="rId14" xr:uid="{A41DFCCB-1331-481C-AE7C-1BA655EF4712}"/>
    <hyperlink ref="M28" r:id="rId15" xr:uid="{D35EE67E-7BA6-405F-A478-D7CF00FAFDF7}"/>
    <hyperlink ref="M24" r:id="rId16" xr:uid="{D1BEDE1E-A2E9-42FB-ACC5-B284EC5C5656}"/>
    <hyperlink ref="M25" r:id="rId17" xr:uid="{6ACCCC11-F9F9-48AA-8BF0-DF2A95BE4152}"/>
    <hyperlink ref="M21" r:id="rId18" xr:uid="{BE72B478-D52C-46E1-93ED-FBB3224298AE}"/>
    <hyperlink ref="M22:M23" r:id="rId19" display="https://www.uniroma3.it/ateneo/fondazioni/" xr:uid="{A270D07C-6E79-4EDC-B6B0-10EE4575595A}"/>
    <hyperlink ref="M31" r:id="rId20" xr:uid="{EE266C1C-0B7E-4E50-BD5E-1142E75361FA}"/>
    <hyperlink ref="M30" r:id="rId21" xr:uid="{499E6594-A69D-4838-BC3D-D7AC86A0AC3F}"/>
  </hyperlinks>
  <pageMargins left="0.19685039370078741" right="0.19685039370078741" top="0.35433070866141736" bottom="0.35433070866141736" header="0.11811023622047245" footer="0.11811023622047245"/>
  <pageSetup paperSize="8" scale="45" orientation="landscape"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159BB2B51F94AB75321DC386A6E54" ma:contentTypeVersion="12" ma:contentTypeDescription="Creare un nuovo documento." ma:contentTypeScope="" ma:versionID="d385c7d2c7c9f4afa3bc0b2d486f1a21">
  <xsd:schema xmlns:xsd="http://www.w3.org/2001/XMLSchema" xmlns:xs="http://www.w3.org/2001/XMLSchema" xmlns:p="http://schemas.microsoft.com/office/2006/metadata/properties" xmlns:ns3="fdd0453d-4744-4814-9dca-0646f3cb8b78" xmlns:ns4="fb02f3b8-fe6f-477c-8cec-221b657ccb81" targetNamespace="http://schemas.microsoft.com/office/2006/metadata/properties" ma:root="true" ma:fieldsID="18fc3b6f335038698371e72d0f8ac479" ns3:_="" ns4:_="">
    <xsd:import namespace="fdd0453d-4744-4814-9dca-0646f3cb8b78"/>
    <xsd:import namespace="fb02f3b8-fe6f-477c-8cec-221b657ccb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0453d-4744-4814-9dca-0646f3cb8b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2f3b8-fe6f-477c-8cec-221b657cc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1F20FC-C68C-48CE-96BD-1C2E79C3E2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30AB94-1007-49E2-BA78-48E173D47C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d0453d-4744-4814-9dca-0646f3cb8b78"/>
    <ds:schemaRef ds:uri="fb02f3b8-fe6f-477c-8cec-221b657cc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BF47A-C2CA-4730-8341-C2A43DD93102}">
  <ds:schemaRefs>
    <ds:schemaRef ds:uri="http://purl.org/dc/terms/"/>
    <ds:schemaRef ds:uri="http://schemas.openxmlformats.org/package/2006/metadata/core-properties"/>
    <ds:schemaRef ds:uri="fb02f3b8-fe6f-477c-8cec-221b657ccb8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fdd0453d-4744-4814-9dca-0646f3cb8b7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>Università degli studi Roma 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Giorgio</dc:creator>
  <cp:lastModifiedBy>Francesca Di Giorgio</cp:lastModifiedBy>
  <cp:lastPrinted>2022-12-16T11:04:35Z</cp:lastPrinted>
  <dcterms:created xsi:type="dcterms:W3CDTF">2020-12-14T11:00:10Z</dcterms:created>
  <dcterms:modified xsi:type="dcterms:W3CDTF">2023-06-22T14:20:17Z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0x010100A1D159BB2B51F94AB75321DC386A6E54</vt:lpwstr>
  </property>
</Properties>
</file>